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4TO. TRIMESTRE CEVAC PAGINA TRASPARENCIA\Apartado 2\"/>
    </mc:Choice>
  </mc:AlternateContent>
  <bookViews>
    <workbookView xWindow="0" yWindow="0" windowWidth="15360" windowHeight="7455"/>
  </bookViews>
  <sheets>
    <sheet name="Hoja1" sheetId="2" r:id="rId1"/>
  </sheets>
  <definedNames>
    <definedName name="_xlnm.Print_Area" localSheetId="0">Hoja1!$A$1:$N$72</definedName>
  </definedNames>
  <calcPr calcId="152511"/>
</workbook>
</file>

<file path=xl/calcChain.xml><?xml version="1.0" encoding="utf-8"?>
<calcChain xmlns="http://schemas.openxmlformats.org/spreadsheetml/2006/main">
  <c r="N42" i="2" l="1"/>
  <c r="N41" i="2" s="1"/>
  <c r="N13" i="2"/>
  <c r="N12" i="2" s="1"/>
  <c r="N10" i="2"/>
  <c r="N7" i="2"/>
  <c r="N4" i="2" s="1"/>
  <c r="M42" i="2"/>
  <c r="M13" i="2"/>
  <c r="M12" i="2" s="1"/>
  <c r="M10" i="2"/>
  <c r="M8" i="2"/>
  <c r="M7" i="2"/>
  <c r="L42" i="2"/>
  <c r="M21" i="2"/>
  <c r="N21" i="2"/>
  <c r="L21" i="2"/>
  <c r="L12" i="2"/>
  <c r="L13" i="2"/>
  <c r="K12" i="2"/>
  <c r="L10" i="2"/>
  <c r="L7" i="2"/>
  <c r="K42" i="2"/>
  <c r="K41" i="2" s="1"/>
  <c r="K21" i="2"/>
  <c r="K13" i="2"/>
  <c r="K10" i="2"/>
  <c r="K7" i="2"/>
  <c r="K4" i="2" s="1"/>
  <c r="J42" i="2"/>
  <c r="J13" i="2"/>
  <c r="J10" i="2"/>
  <c r="J7" i="2"/>
  <c r="I42" i="2"/>
  <c r="I41" i="2" s="1"/>
  <c r="I13" i="2"/>
  <c r="I10" i="2"/>
  <c r="I8" i="2" s="1"/>
  <c r="I7" i="2"/>
  <c r="J41" i="2"/>
  <c r="L41" i="2"/>
  <c r="M41" i="2"/>
  <c r="I21" i="2"/>
  <c r="J21" i="2"/>
  <c r="I12" i="2"/>
  <c r="J12" i="2"/>
  <c r="J8" i="2"/>
  <c r="K8" i="2"/>
  <c r="L8" i="2"/>
  <c r="N8" i="2"/>
  <c r="I4" i="2"/>
  <c r="J4" i="2"/>
  <c r="L4" i="2"/>
  <c r="M4" i="2"/>
  <c r="H42" i="2"/>
  <c r="H13" i="2"/>
  <c r="H10" i="2"/>
  <c r="H8" i="2" s="1"/>
  <c r="H7" i="2"/>
  <c r="H4" i="2" s="1"/>
  <c r="G42" i="2"/>
  <c r="G13" i="2"/>
  <c r="G10" i="2"/>
  <c r="G7" i="2"/>
  <c r="F42" i="2"/>
  <c r="F13" i="2"/>
  <c r="F10" i="2"/>
  <c r="F8" i="2" s="1"/>
  <c r="F7" i="2"/>
  <c r="F4" i="2"/>
  <c r="G4" i="2"/>
  <c r="E42" i="2"/>
  <c r="E13" i="2"/>
  <c r="E4" i="2"/>
  <c r="E10" i="2"/>
  <c r="E8" i="2" s="1"/>
  <c r="E7" i="2"/>
  <c r="D42" i="2"/>
  <c r="D4" i="2"/>
  <c r="D8" i="2"/>
  <c r="G8" i="2"/>
  <c r="D10" i="2"/>
  <c r="D7" i="2"/>
  <c r="C42" i="2"/>
  <c r="C10" i="2"/>
  <c r="C8" i="2" s="1"/>
  <c r="C4" i="2"/>
  <c r="C7" i="2"/>
  <c r="C5" i="2"/>
  <c r="C9" i="2"/>
  <c r="H12" i="2" l="1"/>
  <c r="G41" i="2"/>
  <c r="F41" i="2"/>
  <c r="D41" i="2"/>
  <c r="D13" i="2"/>
  <c r="E41" i="2"/>
  <c r="H41" i="2"/>
  <c r="D21" i="2"/>
  <c r="E21" i="2"/>
  <c r="F21" i="2"/>
  <c r="G21" i="2"/>
  <c r="H21" i="2"/>
  <c r="D12" i="2"/>
  <c r="E12" i="2"/>
  <c r="F12" i="2"/>
  <c r="G12" i="2"/>
  <c r="C41" i="2"/>
  <c r="C21" i="2"/>
  <c r="C13" i="2"/>
  <c r="C12" i="2" s="1"/>
</calcChain>
</file>

<file path=xl/sharedStrings.xml><?xml version="1.0" encoding="utf-8"?>
<sst xmlns="http://schemas.openxmlformats.org/spreadsheetml/2006/main" count="85" uniqueCount="85">
  <si>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</si>
  <si>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</si>
  <si>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</si>
  <si>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</si>
  <si>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</si>
  <si>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</si>
  <si>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</si>
  <si>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</si>
  <si>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</si>
  <si>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</si>
  <si>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</si>
  <si>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</si>
  <si>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</si>
  <si>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</si>
  <si>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</si>
  <si>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 Personal  de Carácter Permanente</t>
  </si>
  <si>
    <t>Remuneraciones al  Personal  de Carácter Transitorio</t>
  </si>
  <si>
    <t>Remuneraciones  Adicionales  y Especiales</t>
  </si>
  <si>
    <t>Seguridad Social</t>
  </si>
  <si>
    <t>Otras  Prestaciones  Sociales  y Económicas</t>
  </si>
  <si>
    <t>Previsiones</t>
  </si>
  <si>
    <t>Pago de Estímulos a Servidores Públicos</t>
  </si>
  <si>
    <t>Materiales y Suministros</t>
  </si>
  <si>
    <t>Servicios Oficiales</t>
  </si>
  <si>
    <t>Ayudas Sociales</t>
  </si>
  <si>
    <t>Pensiones y Jubilaciones</t>
  </si>
  <si>
    <t>Mobiliario       y       Equipo       de Administración</t>
  </si>
  <si>
    <t>Otros Servicios Generales</t>
  </si>
  <si>
    <t>Servicios de Traslado y Viáticos</t>
  </si>
  <si>
    <t>Servicios Básicos</t>
  </si>
  <si>
    <t>Servicios de Arrendamiento</t>
  </si>
  <si>
    <t>Servicios               Profesionales, Científicos,   Técnicos   y   Otros Servicios</t>
  </si>
  <si>
    <t>Servicios Financieros, Bancarios y Comerciales</t>
  </si>
  <si>
    <t>Servicios        de        Instalación, Reparación,    Mantenimiento    y Conservación</t>
  </si>
  <si>
    <t>Servicios     de     Comunicación Social y Publicidad</t>
  </si>
  <si>
    <t>Vestuario,  Blancos,  Prendas  de Protección          y          Artículos Deportivos</t>
  </si>
  <si>
    <t>Combustibles,     Lubricantes     y Aditivos</t>
  </si>
  <si>
    <t>Materiales    de    Administración, Emisión     de     Documentos    y Artículos Oficiales
Alimentos y Utensilios</t>
  </si>
  <si>
    <t>Materias Primas y Materiales de Producción y Comercialización</t>
  </si>
  <si>
    <t>Materiales     y     Artículos     de Construcción y de Reparación</t>
  </si>
  <si>
    <t>Productos                    Químicos, Farmacéuticos y de Laboratorio</t>
  </si>
  <si>
    <t>Materiales   y   Suministros   para Seguridad</t>
  </si>
  <si>
    <t>Herramientas,    Refacciones    y Accesorios Menores</t>
  </si>
  <si>
    <t>Servicios Generales</t>
  </si>
  <si>
    <t>Transferencias       Internas       y Asignaciones al Sector Público</t>
  </si>
  <si>
    <t>Transferencias    al    Resto    del Sector Público</t>
  </si>
  <si>
    <t>Subsidios y Subvenciones</t>
  </si>
  <si>
    <t>Transferencias  a  Fideicomisos, Mandatos y Otros Análogos</t>
  </si>
  <si>
    <t>Transferencias  a  la  Seguridad Social</t>
  </si>
  <si>
    <t>Donativos</t>
  </si>
  <si>
    <t>Transferencias al Exterior</t>
  </si>
  <si>
    <t>Bienes     Muebles,     Inmuebles     e Intangibles</t>
  </si>
  <si>
    <t>Vehículos      y       Equipo       de Transporte</t>
  </si>
  <si>
    <t>Bienes Inmuebles</t>
  </si>
  <si>
    <t>Activos Intangibles</t>
  </si>
  <si>
    <t>Participaciones</t>
  </si>
  <si>
    <t>Aportaciones</t>
  </si>
  <si>
    <t>Deuda Pública</t>
  </si>
  <si>
    <t>Comisiones de la Deuda Pública</t>
  </si>
  <si>
    <t>Gastos de la Deuda Pública</t>
  </si>
  <si>
    <t>Costo por Coberturas</t>
  </si>
  <si>
    <t>Mobiliario y Equipo Educacional y Recreativo</t>
  </si>
  <si>
    <t>Equipo de Defensa y Seguridad</t>
  </si>
  <si>
    <t>Maquinaria,   Otros   Equipos   y Herramientas</t>
  </si>
  <si>
    <t>Activos Biológicos</t>
  </si>
  <si>
    <t>Inversión Pública</t>
  </si>
  <si>
    <t>Obra   Pública   en   Bienes   de Dominio Publico</t>
  </si>
  <si>
    <t>Obra Pública en Bienes Propios</t>
  </si>
  <si>
    <t>Proyectos        Productivos        y Acciones de Fomento</t>
  </si>
  <si>
    <t>Inversiones    Financieras    y    Otras Provisiones</t>
  </si>
  <si>
    <t>Inversiones para el  Fomento de Actividades Productivas</t>
  </si>
  <si>
    <t>Acciones  y   Participaciones  de Capital</t>
  </si>
  <si>
    <t>Compra de Títulos y Valores Concesión de Préstamos</t>
  </si>
  <si>
    <t>Inversiones    en    Fideicomisos, Mandatos y Otros Análogos</t>
  </si>
  <si>
    <t>Otras Inversiones Financieras</t>
  </si>
  <si>
    <t>Provisiones  para  Contingencias y Otras Erogaciones Especiales</t>
  </si>
  <si>
    <t>Participaciones y Aportaciones</t>
  </si>
  <si>
    <t>Convenios</t>
  </si>
  <si>
    <t>Amortización     de     la     Deuda Pública</t>
  </si>
  <si>
    <t>Intereses de la Deuda Pública</t>
  </si>
  <si>
    <t>Apoyos Financieros</t>
  </si>
  <si>
    <t>Transferencias,  Asignaciones, Subsidios y Otras Ayudas</t>
  </si>
  <si>
    <t>Adeudos    de    Ejercicios    Fiscales Anteriores (ADEFAS)</t>
  </si>
  <si>
    <t>Bajo protesta de decir verdad declaramos que los Estados Financieros y sus notas, son razonablemente correctos y son responsabilidad del emisor</t>
  </si>
  <si>
    <t>TRIBUNAL DE LO ADMINISTRATIVO DEL PODER JUDICIAL DEL ESTADO DE JALISCO
Calendario de Presupuesto de Egresos del Ejercicio Fiscal del 01 de Enero al 31 de Diciembre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</si>
</sst>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5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left" vertical="top" wrapText="1"/>
    </xf>
    <xf numFmtId="43" fontId="6" fillId="0" borderId="4" xfId="1" applyFont="1" applyFill="1" applyBorder="1" applyAlignment="1">
      <alignment horizontal="left" vertical="top" wrapText="1" indent="1"/>
    </xf>
    <xf numFmtId="43" fontId="1" fillId="0" borderId="4" xfId="1" applyFont="1" applyFill="1" applyBorder="1" applyAlignment="1">
      <alignment horizontal="left" vertical="center" wrapText="1"/>
    </xf>
    <xf numFmtId="43" fontId="0" fillId="0" borderId="4" xfId="1" applyFont="1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left" vertical="top"/>
    </xf>
    <xf numFmtId="43" fontId="2" fillId="0" borderId="4" xfId="1" applyFont="1" applyFill="1" applyBorder="1" applyAlignment="1">
      <alignment horizontal="left" vertical="top"/>
    </xf>
    <xf numFmtId="43" fontId="4" fillId="3" borderId="4" xfId="1" applyFont="1" applyFill="1" applyBorder="1" applyAlignment="1">
      <alignment horizontal="left" vertical="top"/>
    </xf>
    <xf numFmtId="43" fontId="7" fillId="0" borderId="0" xfId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130" zoomScaleNormal="130" workbookViewId="0">
      <pane xSplit="2" ySplit="2" topLeftCell="F30" activePane="bottomRight" state="frozen"/>
      <selection pane="topRight" activeCell="C1" sqref="C1"/>
      <selection pane="bottomLeft" activeCell="A3" sqref="A3"/>
      <selection pane="bottomRight" activeCell="N44" sqref="N44"/>
    </sheetView>
  </sheetViews>
  <sheetFormatPr baseColWidth="10" defaultRowHeight="12" customHeight="1" x14ac:dyDescent="0.2"/>
  <cols>
    <col min="1" max="1" width="56.6640625" customWidth="1"/>
    <col min="2" max="2" width="15.33203125" hidden="1" customWidth="1"/>
    <col min="3" max="3" width="17.83203125" style="14" customWidth="1"/>
    <col min="4" max="4" width="16.6640625" style="14" customWidth="1"/>
    <col min="5" max="5" width="15.6640625" style="14" customWidth="1"/>
    <col min="6" max="6" width="18.5" style="14" customWidth="1"/>
    <col min="7" max="7" width="15.6640625" style="14" customWidth="1"/>
    <col min="8" max="8" width="16.6640625" style="14" customWidth="1"/>
    <col min="9" max="10" width="15.33203125" style="14" customWidth="1"/>
    <col min="11" max="11" width="18.33203125" customWidth="1"/>
    <col min="12" max="12" width="15.33203125" customWidth="1"/>
    <col min="13" max="13" width="17" customWidth="1"/>
    <col min="14" max="14" width="15.33203125" customWidth="1"/>
  </cols>
  <sheetData>
    <row r="1" spans="1:14" ht="48.75" customHeight="1" x14ac:dyDescent="0.2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24" customHeight="1" x14ac:dyDescent="0.2">
      <c r="A2" s="7"/>
      <c r="B2" s="8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10" t="s">
        <v>5</v>
      </c>
      <c r="H2" s="10" t="s">
        <v>6</v>
      </c>
      <c r="I2" s="11" t="s">
        <v>7</v>
      </c>
      <c r="J2" s="10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ht="26.25" customHeight="1" x14ac:dyDescent="0.2">
      <c r="A3" s="9" t="s">
        <v>13</v>
      </c>
      <c r="B3" s="1"/>
      <c r="C3" s="12"/>
      <c r="D3" s="12"/>
      <c r="E3" s="12"/>
      <c r="F3" s="12"/>
      <c r="G3" s="12"/>
      <c r="H3" s="12"/>
      <c r="I3" s="12"/>
      <c r="J3" s="12"/>
      <c r="K3" s="1"/>
      <c r="L3" s="1"/>
      <c r="M3" s="1"/>
      <c r="N3" s="1"/>
    </row>
    <row r="4" spans="1:14" ht="15.75" x14ac:dyDescent="0.25">
      <c r="A4" s="3" t="s">
        <v>14</v>
      </c>
      <c r="B4" s="2"/>
      <c r="C4" s="18">
        <f>SUM(C5:C7)</f>
        <v>7969589.0899999999</v>
      </c>
      <c r="D4" s="18">
        <f>SUM(D5:D7)</f>
        <v>8004498.870000001</v>
      </c>
      <c r="E4" s="20">
        <f>SUM(E5:E7)</f>
        <v>8408930.0500000007</v>
      </c>
      <c r="F4" s="20">
        <f>SUM(F5:F7)</f>
        <v>10832305.42</v>
      </c>
      <c r="G4" s="20">
        <f t="shared" ref="F4:H4" si="0">SUM(G5:G7)</f>
        <v>5345492.3000000007</v>
      </c>
      <c r="H4" s="20">
        <f t="shared" si="0"/>
        <v>8212579.29</v>
      </c>
      <c r="I4" s="20">
        <f t="shared" ref="I4" si="1">SUM(I5:I7)</f>
        <v>8086530.8900000006</v>
      </c>
      <c r="J4" s="20">
        <f t="shared" ref="J4" si="2">SUM(J5:J7)</f>
        <v>8153704.4500000002</v>
      </c>
      <c r="K4" s="20">
        <f t="shared" ref="K4" si="3">SUM(K5:K7)</f>
        <v>8072867.4299999997</v>
      </c>
      <c r="L4" s="20">
        <f t="shared" ref="L4" si="4">SUM(L5:L7)</f>
        <v>8127019.4500000002</v>
      </c>
      <c r="M4" s="20">
        <f t="shared" ref="M4" si="5">SUM(M5:M7)</f>
        <v>8035979.4400000004</v>
      </c>
      <c r="N4" s="20">
        <f t="shared" ref="N4" si="6">SUM(N5:N7)</f>
        <v>8980892.2899999991</v>
      </c>
    </row>
    <row r="5" spans="1:14" ht="12" customHeight="1" x14ac:dyDescent="0.2">
      <c r="A5" s="2" t="s">
        <v>15</v>
      </c>
      <c r="B5" s="2"/>
      <c r="C5" s="13">
        <f>5076999.52</f>
        <v>5076999.5199999996</v>
      </c>
      <c r="D5" s="13">
        <v>5075963.03</v>
      </c>
      <c r="E5" s="13">
        <v>5504429.75</v>
      </c>
      <c r="F5" s="13">
        <v>7828485.0599999996</v>
      </c>
      <c r="G5" s="13">
        <v>2609495.02</v>
      </c>
      <c r="H5" s="13">
        <v>5348505.43</v>
      </c>
      <c r="I5" s="13">
        <v>5218990.04</v>
      </c>
      <c r="J5" s="13">
        <v>5218989.97</v>
      </c>
      <c r="K5" s="13">
        <v>5218990.04</v>
      </c>
      <c r="L5" s="13">
        <v>5257861.26</v>
      </c>
      <c r="M5" s="13">
        <v>5218990.04</v>
      </c>
      <c r="N5" s="13">
        <v>5196395.74</v>
      </c>
    </row>
    <row r="6" spans="1:14" ht="12" customHeight="1" x14ac:dyDescent="0.2">
      <c r="A6" s="2" t="s">
        <v>16</v>
      </c>
      <c r="B6" s="2"/>
      <c r="C6" s="13">
        <v>202339.01</v>
      </c>
      <c r="D6" s="13">
        <v>238285.28</v>
      </c>
      <c r="E6" s="13">
        <v>209336.95999999999</v>
      </c>
      <c r="F6" s="13">
        <v>266590.89</v>
      </c>
      <c r="G6" s="13">
        <v>83071.41</v>
      </c>
      <c r="H6" s="13">
        <v>166142.82</v>
      </c>
      <c r="I6" s="13">
        <v>169489.75</v>
      </c>
      <c r="J6" s="13">
        <v>236703.41</v>
      </c>
      <c r="K6" s="13">
        <v>155906.35</v>
      </c>
      <c r="L6" s="13">
        <v>171187.15</v>
      </c>
      <c r="M6" s="13">
        <v>119018.36</v>
      </c>
      <c r="N6" s="13">
        <v>125712.22</v>
      </c>
    </row>
    <row r="7" spans="1:14" ht="12" customHeight="1" x14ac:dyDescent="0.2">
      <c r="A7" s="2" t="s">
        <v>17</v>
      </c>
      <c r="B7" s="2"/>
      <c r="C7" s="13">
        <f>3182125.94-C11</f>
        <v>2690250.56</v>
      </c>
      <c r="D7" s="13">
        <f>3182125.94-491875.38</f>
        <v>2690250.56</v>
      </c>
      <c r="E7" s="13">
        <f>3208787.21-513623.87</f>
        <v>2695163.34</v>
      </c>
      <c r="F7" s="13">
        <f>3229104.85-491875.38</f>
        <v>2737229.47</v>
      </c>
      <c r="G7" s="13">
        <f>3144801.25-491875.38</f>
        <v>2652925.87</v>
      </c>
      <c r="H7" s="13">
        <f>3189806.42-491875.38</f>
        <v>2697931.04</v>
      </c>
      <c r="I7" s="13">
        <f>3189926.48-491875.38</f>
        <v>2698051.1</v>
      </c>
      <c r="J7" s="13">
        <f>3189886.45-491875.38</f>
        <v>2698011.0700000003</v>
      </c>
      <c r="K7" s="13">
        <f>3182362.12-484391.08</f>
        <v>2697971.04</v>
      </c>
      <c r="L7" s="13">
        <f>2715287.45-17316.41</f>
        <v>2697971.04</v>
      </c>
      <c r="M7" s="13">
        <f>2715287.45-17316.41</f>
        <v>2697971.04</v>
      </c>
      <c r="N7" s="13">
        <f>3676100.74-17316.41</f>
        <v>3658784.33</v>
      </c>
    </row>
    <row r="8" spans="1:14" ht="15.75" x14ac:dyDescent="0.25">
      <c r="A8" s="3" t="s">
        <v>18</v>
      </c>
      <c r="B8" s="2"/>
      <c r="C8" s="18">
        <f>SUM(C9:C11)</f>
        <v>1858072.62</v>
      </c>
      <c r="D8" s="18">
        <f t="shared" ref="D8:J8" si="7">SUM(D9:D11)</f>
        <v>1867458.9299999997</v>
      </c>
      <c r="E8" s="20">
        <f t="shared" si="7"/>
        <v>1913443.7200000002</v>
      </c>
      <c r="F8" s="20">
        <f t="shared" si="7"/>
        <v>1987606.0499999998</v>
      </c>
      <c r="G8" s="20">
        <f t="shared" si="7"/>
        <v>1819016.6400000001</v>
      </c>
      <c r="H8" s="20">
        <f t="shared" si="7"/>
        <v>1903463.87</v>
      </c>
      <c r="I8" s="20">
        <f t="shared" ref="I8" si="8">SUM(I9:I11)</f>
        <v>1897291.65</v>
      </c>
      <c r="J8" s="20">
        <f t="shared" ref="J8" si="9">SUM(J9:J11)</f>
        <v>1900003.8199999998</v>
      </c>
      <c r="K8" s="20">
        <f t="shared" ref="K8" si="10">SUM(K9:K11)</f>
        <v>1886568.6800000002</v>
      </c>
      <c r="L8" s="20">
        <f t="shared" ref="L8" si="11">SUM(L9:L11)</f>
        <v>1422367.3099999998</v>
      </c>
      <c r="M8" s="20">
        <f t="shared" ref="M8" si="12">SUM(M9:M11)</f>
        <v>1409425.4899999998</v>
      </c>
      <c r="N8" s="20">
        <f t="shared" ref="N8" si="13">SUM(N9:N11)</f>
        <v>1481402.5799999998</v>
      </c>
    </row>
    <row r="9" spans="1:14" ht="12" customHeight="1" x14ac:dyDescent="0.2">
      <c r="A9" s="2" t="s">
        <v>19</v>
      </c>
      <c r="B9" s="2"/>
      <c r="C9" s="13">
        <f>1229528.4</f>
        <v>1229528.3999999999</v>
      </c>
      <c r="D9" s="13">
        <v>1231350.8799999999</v>
      </c>
      <c r="E9" s="13">
        <v>1255596.52</v>
      </c>
      <c r="F9" s="13">
        <v>1307573.69</v>
      </c>
      <c r="G9" s="13">
        <v>1233710.5</v>
      </c>
      <c r="H9" s="13">
        <v>1266690.1000000001</v>
      </c>
      <c r="I9" s="13">
        <v>1263722.8600000001</v>
      </c>
      <c r="J9" s="13">
        <v>1264342.3899999999</v>
      </c>
      <c r="K9" s="13">
        <v>1260703.52</v>
      </c>
      <c r="L9" s="13">
        <v>1263226.03</v>
      </c>
      <c r="M9" s="13">
        <v>1256681.3899999999</v>
      </c>
      <c r="N9" s="13">
        <v>1271530.79</v>
      </c>
    </row>
    <row r="10" spans="1:14" ht="12" customHeight="1" x14ac:dyDescent="0.2">
      <c r="A10" s="2" t="s">
        <v>20</v>
      </c>
      <c r="B10" s="2"/>
      <c r="C10" s="19">
        <f>41144.78+95524.06</f>
        <v>136668.84</v>
      </c>
      <c r="D10" s="13">
        <f>48494.93+95737.74</f>
        <v>144232.67000000001</v>
      </c>
      <c r="E10" s="13">
        <f>48575.33+95648</f>
        <v>144223.33000000002</v>
      </c>
      <c r="F10" s="13">
        <f>44684.98+143472</f>
        <v>188156.98</v>
      </c>
      <c r="G10" s="13">
        <f>45606.76+47824</f>
        <v>93430.760000000009</v>
      </c>
      <c r="H10" s="13">
        <f>49250.39+95648</f>
        <v>144898.39000000001</v>
      </c>
      <c r="I10" s="13">
        <f>46045.41+95648</f>
        <v>141693.41</v>
      </c>
      <c r="J10" s="13">
        <f>48382.36+95403.69</f>
        <v>143786.04999999999</v>
      </c>
      <c r="K10" s="13">
        <f>45826.08+95648</f>
        <v>141474.08000000002</v>
      </c>
      <c r="L10" s="13">
        <f>46176.92+95647.95</f>
        <v>141824.87</v>
      </c>
      <c r="M10" s="13">
        <f>39779.69+95648</f>
        <v>135427.69</v>
      </c>
      <c r="N10" s="13">
        <f>96907.38+95648</f>
        <v>192555.38</v>
      </c>
    </row>
    <row r="11" spans="1:14" ht="12" customHeight="1" x14ac:dyDescent="0.2">
      <c r="A11" s="2" t="s">
        <v>21</v>
      </c>
      <c r="B11" s="2"/>
      <c r="C11" s="13">
        <v>491875.38</v>
      </c>
      <c r="D11" s="13">
        <v>491875.38</v>
      </c>
      <c r="E11" s="13">
        <v>513623.87</v>
      </c>
      <c r="F11" s="13">
        <v>491875.38</v>
      </c>
      <c r="G11" s="19">
        <v>491875.38</v>
      </c>
      <c r="H11" s="13">
        <v>491875.38</v>
      </c>
      <c r="I11" s="13">
        <v>491875.38</v>
      </c>
      <c r="J11" s="13">
        <v>491875.38</v>
      </c>
      <c r="K11" s="13">
        <v>484391.08</v>
      </c>
      <c r="L11" s="13">
        <v>17316.41</v>
      </c>
      <c r="M11" s="13">
        <v>17316.41</v>
      </c>
      <c r="N11" s="13">
        <v>17316.41</v>
      </c>
    </row>
    <row r="12" spans="1:14" ht="15.75" x14ac:dyDescent="0.25">
      <c r="A12" s="3" t="s">
        <v>22</v>
      </c>
      <c r="B12" s="2"/>
      <c r="C12" s="18">
        <f>SUM(C13:C20)</f>
        <v>169650.94</v>
      </c>
      <c r="D12" s="18">
        <f t="shared" ref="D12:N12" si="14">SUM(D13:D20)</f>
        <v>148774.94</v>
      </c>
      <c r="E12" s="20">
        <f t="shared" si="14"/>
        <v>212730.95</v>
      </c>
      <c r="F12" s="20">
        <f t="shared" si="14"/>
        <v>148714.88</v>
      </c>
      <c r="G12" s="20">
        <f t="shared" si="14"/>
        <v>160955.81</v>
      </c>
      <c r="H12" s="20">
        <f t="shared" si="14"/>
        <v>193618.64</v>
      </c>
      <c r="I12" s="20">
        <f t="shared" si="14"/>
        <v>148958.34</v>
      </c>
      <c r="J12" s="20">
        <f t="shared" si="14"/>
        <v>250205.06000000006</v>
      </c>
      <c r="K12" s="20">
        <f>SUM(L9:L11)</f>
        <v>1422367.3099999998</v>
      </c>
      <c r="L12" s="20">
        <f>SUM(L13:L20)</f>
        <v>225723.69</v>
      </c>
      <c r="M12" s="20">
        <f t="shared" si="14"/>
        <v>303418.76</v>
      </c>
      <c r="N12" s="20">
        <f t="shared" si="14"/>
        <v>368527.4</v>
      </c>
    </row>
    <row r="13" spans="1:14" ht="40.5" customHeight="1" x14ac:dyDescent="0.2">
      <c r="A13" s="4" t="s">
        <v>37</v>
      </c>
      <c r="B13" s="2"/>
      <c r="C13" s="13">
        <f>73187.24+4930.7</f>
        <v>78117.94</v>
      </c>
      <c r="D13" s="13">
        <f>43035.74+16833.36</f>
        <v>59869.1</v>
      </c>
      <c r="E13" s="13">
        <f>114441.95+8277</f>
        <v>122718.95</v>
      </c>
      <c r="F13" s="13">
        <f>57291.52+7610.36</f>
        <v>64901.88</v>
      </c>
      <c r="G13" s="13">
        <f>61137.72+11247.32</f>
        <v>72385.040000000008</v>
      </c>
      <c r="H13" s="13">
        <f>96412.56+9862.76</f>
        <v>106275.31999999999</v>
      </c>
      <c r="I13" s="13">
        <f>53429.1+11831.57</f>
        <v>65260.67</v>
      </c>
      <c r="J13" s="13">
        <f>148740.54+12468.23</f>
        <v>161208.77000000002</v>
      </c>
      <c r="K13" s="13">
        <f>145934.92+9052.83</f>
        <v>154987.75</v>
      </c>
      <c r="L13" s="19">
        <f>130630.17+7117.71</f>
        <v>137747.88</v>
      </c>
      <c r="M13" s="13">
        <f>205341.69+10908.15</f>
        <v>216249.84</v>
      </c>
      <c r="N13" s="13">
        <f>261028.51+12786.71</f>
        <v>273815.22000000003</v>
      </c>
    </row>
    <row r="14" spans="1:14" ht="27" customHeight="1" x14ac:dyDescent="0.2">
      <c r="A14" s="4" t="s">
        <v>38</v>
      </c>
      <c r="B14" s="2"/>
      <c r="C14" s="13">
        <v>160</v>
      </c>
      <c r="D14" s="13">
        <v>236</v>
      </c>
      <c r="E14" s="13">
        <v>0</v>
      </c>
      <c r="F14" s="13">
        <v>0</v>
      </c>
      <c r="G14" s="13">
        <v>135</v>
      </c>
      <c r="H14" s="13">
        <v>1023.74</v>
      </c>
      <c r="I14" s="13">
        <v>50</v>
      </c>
      <c r="J14" s="13">
        <v>479.89</v>
      </c>
      <c r="K14" s="13">
        <v>0</v>
      </c>
      <c r="L14" s="13">
        <v>190</v>
      </c>
      <c r="M14" s="13">
        <v>454</v>
      </c>
      <c r="N14" s="13">
        <v>4179.38</v>
      </c>
    </row>
    <row r="15" spans="1:14" ht="21" customHeight="1" x14ac:dyDescent="0.2">
      <c r="A15" s="4" t="s">
        <v>39</v>
      </c>
      <c r="B15" s="2"/>
      <c r="C15" s="13">
        <v>760</v>
      </c>
      <c r="D15" s="13">
        <v>412</v>
      </c>
      <c r="E15" s="13">
        <v>605</v>
      </c>
      <c r="F15" s="13">
        <v>0</v>
      </c>
      <c r="G15" s="13">
        <v>1219.96</v>
      </c>
      <c r="H15" s="13">
        <v>2392</v>
      </c>
      <c r="I15" s="13">
        <v>1572.67</v>
      </c>
      <c r="J15" s="13">
        <v>1506.14</v>
      </c>
      <c r="K15" s="13">
        <v>636</v>
      </c>
      <c r="L15" s="13">
        <v>570</v>
      </c>
      <c r="M15" s="13">
        <v>2385.92</v>
      </c>
      <c r="N15" s="13">
        <v>5794.8</v>
      </c>
    </row>
    <row r="16" spans="1:14" ht="25.5" customHeight="1" x14ac:dyDescent="0.2">
      <c r="A16" s="4" t="s">
        <v>40</v>
      </c>
      <c r="B16" s="2"/>
      <c r="C16" s="13">
        <v>0</v>
      </c>
      <c r="D16" s="13">
        <v>56.84</v>
      </c>
      <c r="E16" s="13">
        <v>0</v>
      </c>
      <c r="F16" s="13">
        <v>0</v>
      </c>
      <c r="G16" s="13">
        <v>0</v>
      </c>
      <c r="H16" s="13">
        <v>114.58</v>
      </c>
      <c r="I16" s="19">
        <v>0</v>
      </c>
      <c r="J16" s="13">
        <v>0</v>
      </c>
      <c r="K16" s="13">
        <v>223.69</v>
      </c>
      <c r="L16" s="13">
        <v>0</v>
      </c>
      <c r="M16" s="13">
        <v>0</v>
      </c>
      <c r="N16" s="13">
        <v>0</v>
      </c>
    </row>
    <row r="17" spans="1:14" ht="12" customHeight="1" x14ac:dyDescent="0.2">
      <c r="A17" s="4" t="s">
        <v>36</v>
      </c>
      <c r="B17" s="2"/>
      <c r="C17" s="13">
        <v>90613</v>
      </c>
      <c r="D17" s="13">
        <v>88201</v>
      </c>
      <c r="E17" s="13">
        <v>89407</v>
      </c>
      <c r="F17" s="13">
        <v>83813</v>
      </c>
      <c r="G17" s="13">
        <v>87215.81</v>
      </c>
      <c r="H17" s="13">
        <v>83813</v>
      </c>
      <c r="I17" s="13">
        <v>82075</v>
      </c>
      <c r="J17" s="13">
        <v>87010.26</v>
      </c>
      <c r="K17" s="13">
        <v>86097.16</v>
      </c>
      <c r="L17" s="13">
        <v>87215.81</v>
      </c>
      <c r="M17" s="13">
        <v>84329</v>
      </c>
      <c r="N17" s="13">
        <v>84738</v>
      </c>
    </row>
    <row r="18" spans="1:14" ht="30.75" customHeight="1" x14ac:dyDescent="0.2">
      <c r="A18" s="4" t="s">
        <v>35</v>
      </c>
      <c r="B18" s="2"/>
      <c r="C18" s="13"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" customHeight="1" x14ac:dyDescent="0.2">
      <c r="A19" s="4" t="s">
        <v>41</v>
      </c>
      <c r="B19" s="2"/>
      <c r="C19" s="13"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" customHeight="1" x14ac:dyDescent="0.2">
      <c r="A20" s="4" t="s">
        <v>42</v>
      </c>
      <c r="B20" s="2"/>
      <c r="C20" s="13">
        <v>0</v>
      </c>
      <c r="D20" s="13">
        <v>0</v>
      </c>
      <c r="E20" s="13"/>
      <c r="F20" s="13"/>
      <c r="G20" s="13">
        <v>0</v>
      </c>
      <c r="H20" s="13">
        <v>0</v>
      </c>
      <c r="I20" s="13"/>
      <c r="J20" s="13"/>
      <c r="K20" s="13"/>
      <c r="L20" s="13"/>
      <c r="M20" s="13"/>
      <c r="N20" s="13"/>
    </row>
    <row r="21" spans="1:14" ht="15.75" x14ac:dyDescent="0.2">
      <c r="A21" s="5" t="s">
        <v>43</v>
      </c>
      <c r="B21" s="2"/>
      <c r="C21" s="18">
        <f>SUM(C22:C28)</f>
        <v>626264.71</v>
      </c>
      <c r="D21" s="18">
        <f t="shared" ref="D21:N21" si="15">SUM(D22:D28)</f>
        <v>828840.88</v>
      </c>
      <c r="E21" s="20">
        <f t="shared" si="15"/>
        <v>636048.5199999999</v>
      </c>
      <c r="F21" s="20">
        <f t="shared" si="15"/>
        <v>678751.40999999992</v>
      </c>
      <c r="G21" s="20">
        <f t="shared" si="15"/>
        <v>556421.34</v>
      </c>
      <c r="H21" s="20">
        <f t="shared" si="15"/>
        <v>667269.96</v>
      </c>
      <c r="I21" s="20">
        <f t="shared" si="15"/>
        <v>575738.38</v>
      </c>
      <c r="J21" s="20">
        <f t="shared" si="15"/>
        <v>694566.79999999993</v>
      </c>
      <c r="K21" s="20">
        <f>SUM(K22:K30)</f>
        <v>574775.53999999992</v>
      </c>
      <c r="L21" s="20">
        <f>SUM(L22:L30)</f>
        <v>701654.52999999991</v>
      </c>
      <c r="M21" s="20">
        <f t="shared" ref="M21:N21" si="16">SUM(M22:M30)</f>
        <v>834877.48</v>
      </c>
      <c r="N21" s="20">
        <f t="shared" si="16"/>
        <v>868401.43</v>
      </c>
    </row>
    <row r="22" spans="1:14" ht="12" customHeight="1" x14ac:dyDescent="0.2">
      <c r="A22" s="6" t="s">
        <v>29</v>
      </c>
      <c r="B22" s="2"/>
      <c r="C22" s="13">
        <v>39444.1</v>
      </c>
      <c r="D22" s="13">
        <v>61699.6</v>
      </c>
      <c r="E22" s="13">
        <v>65568.100000000006</v>
      </c>
      <c r="F22" s="13">
        <v>78262.880000000005</v>
      </c>
      <c r="G22" s="13">
        <v>62570.29</v>
      </c>
      <c r="H22" s="13">
        <v>100391.85</v>
      </c>
      <c r="I22" s="13">
        <v>85144.48</v>
      </c>
      <c r="J22" s="13">
        <v>65812.600000000006</v>
      </c>
      <c r="K22" s="13">
        <v>6724.5</v>
      </c>
      <c r="L22" s="13">
        <v>144515.6</v>
      </c>
      <c r="M22" s="13">
        <v>64919.5</v>
      </c>
      <c r="N22" s="13">
        <v>81601.509999999995</v>
      </c>
    </row>
    <row r="23" spans="1:14" ht="12" customHeight="1" x14ac:dyDescent="0.2">
      <c r="A23" s="4" t="s">
        <v>30</v>
      </c>
      <c r="B23" s="2"/>
      <c r="C23" s="13">
        <v>353688.51</v>
      </c>
      <c r="D23" s="13">
        <v>468535.25</v>
      </c>
      <c r="E23" s="13">
        <v>271446.74</v>
      </c>
      <c r="F23" s="13">
        <v>271446.74</v>
      </c>
      <c r="G23" s="13">
        <v>272746.74</v>
      </c>
      <c r="H23" s="13">
        <v>271446.74</v>
      </c>
      <c r="I23" s="13">
        <v>271446.74</v>
      </c>
      <c r="J23" s="13">
        <v>271446.74</v>
      </c>
      <c r="K23" s="13">
        <v>271446.74</v>
      </c>
      <c r="L23" s="13">
        <v>271446.74</v>
      </c>
      <c r="M23" s="13">
        <v>271446.74</v>
      </c>
      <c r="N23" s="13">
        <v>284359.86</v>
      </c>
    </row>
    <row r="24" spans="1:14" ht="24" customHeight="1" x14ac:dyDescent="0.2">
      <c r="A24" s="4" t="s">
        <v>31</v>
      </c>
      <c r="B24" s="2"/>
      <c r="C24" s="13">
        <v>24661.599999999999</v>
      </c>
      <c r="D24" s="13">
        <v>78761</v>
      </c>
      <c r="E24" s="13">
        <v>0</v>
      </c>
      <c r="F24" s="13">
        <v>0</v>
      </c>
      <c r="G24" s="13">
        <v>44774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38802</v>
      </c>
    </row>
    <row r="25" spans="1:14" ht="12" customHeight="1" x14ac:dyDescent="0.2">
      <c r="A25" s="4" t="s">
        <v>32</v>
      </c>
      <c r="B25" s="2"/>
      <c r="C25" s="13">
        <v>116291.06</v>
      </c>
      <c r="D25" s="13">
        <v>125169.35</v>
      </c>
      <c r="E25" s="13">
        <v>80579.59</v>
      </c>
      <c r="F25" s="13">
        <v>74472.460000000006</v>
      </c>
      <c r="G25" s="13">
        <v>84424.71</v>
      </c>
      <c r="H25" s="13">
        <v>83660.27</v>
      </c>
      <c r="I25" s="13">
        <v>87486.7</v>
      </c>
      <c r="J25" s="13">
        <v>98805</v>
      </c>
      <c r="K25" s="13">
        <v>114206.72</v>
      </c>
      <c r="L25" s="13">
        <v>93615.75</v>
      </c>
      <c r="M25" s="13">
        <v>281141.86</v>
      </c>
      <c r="N25" s="13">
        <v>203342.67</v>
      </c>
    </row>
    <row r="26" spans="1:14" ht="12" customHeight="1" x14ac:dyDescent="0.2">
      <c r="A26" s="4" t="s">
        <v>33</v>
      </c>
      <c r="B26" s="2"/>
      <c r="C26" s="13">
        <v>6032</v>
      </c>
      <c r="D26" s="13">
        <v>15822.4</v>
      </c>
      <c r="E26" s="13">
        <v>20586.919999999998</v>
      </c>
      <c r="F26" s="13">
        <v>26866.53</v>
      </c>
      <c r="G26" s="13">
        <v>24070</v>
      </c>
      <c r="H26" s="13">
        <v>13775</v>
      </c>
      <c r="I26" s="13">
        <v>3171.8</v>
      </c>
      <c r="J26" s="13">
        <v>81622.929999999993</v>
      </c>
      <c r="K26" s="13">
        <v>34767.919999999998</v>
      </c>
      <c r="L26" s="13">
        <v>4384.8</v>
      </c>
      <c r="M26" s="13">
        <v>35476.660000000003</v>
      </c>
      <c r="N26" s="13">
        <v>27318.39</v>
      </c>
    </row>
    <row r="27" spans="1:14" ht="12" customHeight="1" x14ac:dyDescent="0.2">
      <c r="A27" s="4" t="s">
        <v>34</v>
      </c>
      <c r="B27" s="2"/>
      <c r="C27" s="13">
        <v>83269.440000000002</v>
      </c>
      <c r="D27" s="13">
        <v>73368.28</v>
      </c>
      <c r="E27" s="13">
        <v>194924.17</v>
      </c>
      <c r="F27" s="13">
        <v>224967.8</v>
      </c>
      <c r="G27" s="13">
        <v>66189.600000000006</v>
      </c>
      <c r="H27" s="13">
        <v>195205.1</v>
      </c>
      <c r="I27" s="13">
        <v>126803.66</v>
      </c>
      <c r="J27" s="13">
        <v>173679.53</v>
      </c>
      <c r="K27" s="13">
        <v>86636.66</v>
      </c>
      <c r="L27" s="13">
        <v>126946.64</v>
      </c>
      <c r="M27" s="13">
        <v>111724.68</v>
      </c>
      <c r="N27" s="13">
        <v>171049.4</v>
      </c>
    </row>
    <row r="28" spans="1:14" ht="12" customHeight="1" x14ac:dyDescent="0.2">
      <c r="A28" s="4" t="s">
        <v>28</v>
      </c>
      <c r="B28" s="2"/>
      <c r="C28" s="13">
        <v>2878</v>
      </c>
      <c r="D28" s="13">
        <v>5485</v>
      </c>
      <c r="E28" s="13">
        <v>2943</v>
      </c>
      <c r="F28" s="13">
        <v>2735</v>
      </c>
      <c r="G28" s="13">
        <v>1646</v>
      </c>
      <c r="H28" s="13">
        <v>2791</v>
      </c>
      <c r="I28" s="13">
        <v>1685</v>
      </c>
      <c r="J28" s="13">
        <v>3200</v>
      </c>
      <c r="K28" s="13">
        <v>2993</v>
      </c>
      <c r="L28" s="13">
        <v>2745</v>
      </c>
      <c r="M28" s="13">
        <v>749</v>
      </c>
      <c r="N28" s="13">
        <v>4119</v>
      </c>
    </row>
    <row r="29" spans="1:14" ht="12" customHeight="1" x14ac:dyDescent="0.2">
      <c r="A29" s="2" t="s">
        <v>23</v>
      </c>
      <c r="B29" s="2"/>
      <c r="C29" s="13"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" customHeight="1" x14ac:dyDescent="0.2">
      <c r="A30" s="4" t="s">
        <v>27</v>
      </c>
      <c r="B30" s="2"/>
      <c r="C30" s="13">
        <v>0</v>
      </c>
      <c r="D30" s="13"/>
      <c r="E30" s="13"/>
      <c r="F30" s="13"/>
      <c r="G30" s="13"/>
      <c r="H30" s="13"/>
      <c r="I30" s="13"/>
      <c r="J30" s="13"/>
      <c r="K30" s="13">
        <v>58000</v>
      </c>
      <c r="L30" s="13">
        <v>58000</v>
      </c>
      <c r="M30" s="13">
        <v>69419.039999999994</v>
      </c>
      <c r="N30" s="13">
        <v>57808.6</v>
      </c>
    </row>
    <row r="31" spans="1:14" ht="21" customHeight="1" x14ac:dyDescent="0.2">
      <c r="A31" s="5" t="s">
        <v>81</v>
      </c>
      <c r="B31" s="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" customHeight="1" x14ac:dyDescent="0.2">
      <c r="A32" s="4" t="s">
        <v>44</v>
      </c>
      <c r="B32" s="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" customHeight="1" x14ac:dyDescent="0.2">
      <c r="A33" s="4" t="s">
        <v>45</v>
      </c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" customHeight="1" x14ac:dyDescent="0.2">
      <c r="A34" s="4" t="s">
        <v>46</v>
      </c>
      <c r="B34" s="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" customHeight="1" x14ac:dyDescent="0.2">
      <c r="A35" s="2" t="s">
        <v>24</v>
      </c>
      <c r="B35" s="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" customHeight="1" x14ac:dyDescent="0.2">
      <c r="A36" s="2" t="s">
        <v>25</v>
      </c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" customHeight="1" x14ac:dyDescent="0.2">
      <c r="A37" s="4" t="s">
        <v>47</v>
      </c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" customHeight="1" x14ac:dyDescent="0.2">
      <c r="A38" s="4" t="s">
        <v>48</v>
      </c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" customHeight="1" x14ac:dyDescent="0.2">
      <c r="A39" s="4" t="s">
        <v>49</v>
      </c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" customHeight="1" x14ac:dyDescent="0.2">
      <c r="A40" s="4" t="s">
        <v>50</v>
      </c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.75" x14ac:dyDescent="0.2">
      <c r="A41" s="5" t="s">
        <v>51</v>
      </c>
      <c r="B41" s="2"/>
      <c r="C41" s="18">
        <f>SUM(C42:C49)</f>
        <v>21021.87</v>
      </c>
      <c r="D41" s="18">
        <f t="shared" ref="D41:N41" si="17">SUM(D42:D49)</f>
        <v>21067.23</v>
      </c>
      <c r="E41" s="20">
        <f t="shared" si="17"/>
        <v>21239.58</v>
      </c>
      <c r="F41" s="20">
        <f t="shared" si="17"/>
        <v>21319.75</v>
      </c>
      <c r="G41" s="20">
        <f t="shared" si="17"/>
        <v>21411.79</v>
      </c>
      <c r="H41" s="20">
        <f t="shared" si="17"/>
        <v>29134.9</v>
      </c>
      <c r="I41" s="20">
        <f t="shared" si="17"/>
        <v>23465.68</v>
      </c>
      <c r="J41" s="20">
        <f t="shared" si="17"/>
        <v>23208.28</v>
      </c>
      <c r="K41" s="20">
        <f t="shared" si="17"/>
        <v>23538.42</v>
      </c>
      <c r="L41" s="20">
        <f t="shared" si="17"/>
        <v>23676.55</v>
      </c>
      <c r="M41" s="20">
        <f t="shared" si="17"/>
        <v>24186.300000000003</v>
      </c>
      <c r="N41" s="20">
        <f t="shared" si="17"/>
        <v>24485.48</v>
      </c>
    </row>
    <row r="42" spans="1:14" ht="12" customHeight="1" x14ac:dyDescent="0.2">
      <c r="A42" s="4" t="s">
        <v>26</v>
      </c>
      <c r="B42" s="2"/>
      <c r="C42" s="13">
        <f>12342.06+1713.62+6848.87</f>
        <v>20904.55</v>
      </c>
      <c r="D42" s="13">
        <f>11204.65+1137.41+8607.85</f>
        <v>20949.91</v>
      </c>
      <c r="E42" s="13">
        <f>11227.26+1137.6+8757.4</f>
        <v>21122.260000000002</v>
      </c>
      <c r="F42" s="13">
        <f>11268.14+1125.92+8808.37</f>
        <v>21202.43</v>
      </c>
      <c r="G42" s="13">
        <f>11321.31+1125.92+8847.24</f>
        <v>21294.47</v>
      </c>
      <c r="H42" s="13">
        <f>18915.74+1125.92+8975.92</f>
        <v>29017.58</v>
      </c>
      <c r="I42" s="13">
        <f>11742.68+1125.92+10479.76</f>
        <v>23348.36</v>
      </c>
      <c r="J42" s="13">
        <f>11742.68+1125.92+10222.36</f>
        <v>23090.959999999999</v>
      </c>
      <c r="K42" s="13">
        <f>11882.36+1125.92+10412.82</f>
        <v>23421.1</v>
      </c>
      <c r="L42" s="13">
        <f>12119.39+1125.92+10313.92</f>
        <v>23559.23</v>
      </c>
      <c r="M42" s="13">
        <f>12424.54+1125.92+10518.52</f>
        <v>24068.980000000003</v>
      </c>
      <c r="N42" s="13">
        <f>12397.13+1125.92+10845.11</f>
        <v>24368.16</v>
      </c>
    </row>
    <row r="43" spans="1:14" ht="12" customHeight="1" x14ac:dyDescent="0.2">
      <c r="A43" s="4" t="s">
        <v>61</v>
      </c>
      <c r="B43" s="2"/>
      <c r="C43" s="13">
        <v>117.32</v>
      </c>
      <c r="D43" s="13">
        <v>117.32</v>
      </c>
      <c r="E43" s="13">
        <v>117.32</v>
      </c>
      <c r="F43" s="13">
        <v>117.32</v>
      </c>
      <c r="G43" s="13">
        <v>117.32</v>
      </c>
      <c r="H43" s="13">
        <v>117.32</v>
      </c>
      <c r="I43" s="13">
        <v>117.32</v>
      </c>
      <c r="J43" s="13">
        <v>117.32</v>
      </c>
      <c r="K43" s="13">
        <v>117.32</v>
      </c>
      <c r="L43" s="13">
        <v>117.32</v>
      </c>
      <c r="M43" s="13">
        <v>117.32</v>
      </c>
      <c r="N43" s="13">
        <v>117.32</v>
      </c>
    </row>
    <row r="44" spans="1:14" ht="12" customHeight="1" x14ac:dyDescent="0.2">
      <c r="A44" s="4" t="s">
        <v>52</v>
      </c>
      <c r="B44" s="2"/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" customHeight="1" x14ac:dyDescent="0.2">
      <c r="A45" s="4" t="s">
        <v>62</v>
      </c>
      <c r="B45" s="2"/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" customHeight="1" x14ac:dyDescent="0.2">
      <c r="A46" s="4" t="s">
        <v>63</v>
      </c>
      <c r="B46" s="2"/>
      <c r="C46" s="13"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" customHeight="1" x14ac:dyDescent="0.2">
      <c r="A47" s="4" t="s">
        <v>64</v>
      </c>
      <c r="B47" s="2"/>
      <c r="C47" s="13"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" customHeight="1" x14ac:dyDescent="0.2">
      <c r="A48" s="2" t="s">
        <v>53</v>
      </c>
      <c r="B48" s="2"/>
      <c r="C48" s="19"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" customHeight="1" x14ac:dyDescent="0.2">
      <c r="A49" s="2" t="s">
        <v>54</v>
      </c>
      <c r="B49" s="2"/>
      <c r="C49" s="13"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.75" x14ac:dyDescent="0.2">
      <c r="A50" s="5" t="s">
        <v>65</v>
      </c>
      <c r="B50" s="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" customHeight="1" x14ac:dyDescent="0.2">
      <c r="A51" s="4" t="s">
        <v>66</v>
      </c>
      <c r="B51" s="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" customHeight="1" x14ac:dyDescent="0.2">
      <c r="A52" s="4" t="s">
        <v>67</v>
      </c>
      <c r="B52" s="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" customHeight="1" x14ac:dyDescent="0.2">
      <c r="A53" s="4" t="s">
        <v>68</v>
      </c>
      <c r="B53" s="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31.5" x14ac:dyDescent="0.2">
      <c r="A54" s="5" t="s">
        <v>69</v>
      </c>
      <c r="B54" s="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 customHeight="1" x14ac:dyDescent="0.2">
      <c r="A55" s="4" t="s">
        <v>70</v>
      </c>
      <c r="B55" s="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" customHeight="1" x14ac:dyDescent="0.2">
      <c r="A56" s="4" t="s">
        <v>71</v>
      </c>
      <c r="B56" s="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" customHeight="1" x14ac:dyDescent="0.2">
      <c r="A57" s="4" t="s">
        <v>72</v>
      </c>
      <c r="B57" s="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" customHeight="1" x14ac:dyDescent="0.2">
      <c r="A58" s="4" t="s">
        <v>73</v>
      </c>
      <c r="B58" s="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" customHeight="1" x14ac:dyDescent="0.2">
      <c r="A59" s="4" t="s">
        <v>74</v>
      </c>
      <c r="B59" s="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" customHeight="1" x14ac:dyDescent="0.2">
      <c r="A60" s="4" t="s">
        <v>75</v>
      </c>
      <c r="B60" s="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.75" x14ac:dyDescent="0.2">
      <c r="A61" s="5" t="s">
        <v>76</v>
      </c>
      <c r="B61" s="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" customHeight="1" x14ac:dyDescent="0.2">
      <c r="A62" s="2" t="s">
        <v>55</v>
      </c>
      <c r="B62" s="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" customHeight="1" x14ac:dyDescent="0.2">
      <c r="A63" s="2" t="s">
        <v>56</v>
      </c>
      <c r="B63" s="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" customHeight="1" x14ac:dyDescent="0.2">
      <c r="A64" s="4" t="s">
        <v>77</v>
      </c>
      <c r="B64" s="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.75" x14ac:dyDescent="0.2">
      <c r="A65" s="5" t="s">
        <v>57</v>
      </c>
      <c r="B65" s="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" customHeight="1" x14ac:dyDescent="0.2">
      <c r="A66" s="4" t="s">
        <v>78</v>
      </c>
      <c r="B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" customHeight="1" x14ac:dyDescent="0.2">
      <c r="A67" s="4" t="s">
        <v>79</v>
      </c>
      <c r="B67" s="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" customHeight="1" x14ac:dyDescent="0.2">
      <c r="A68" s="2" t="s">
        <v>58</v>
      </c>
      <c r="B68" s="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" customHeight="1" x14ac:dyDescent="0.2">
      <c r="A69" s="2" t="s">
        <v>59</v>
      </c>
      <c r="B69" s="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" customHeight="1" x14ac:dyDescent="0.2">
      <c r="A70" s="2" t="s">
        <v>60</v>
      </c>
      <c r="B70" s="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" customHeight="1" x14ac:dyDescent="0.2">
      <c r="A71" s="4" t="s">
        <v>80</v>
      </c>
      <c r="B71" s="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75" x14ac:dyDescent="0.2">
      <c r="A72" s="4" t="s">
        <v>82</v>
      </c>
      <c r="B72" s="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" customHeight="1" x14ac:dyDescent="0.2">
      <c r="C73" s="21" t="s">
        <v>83</v>
      </c>
      <c r="D73" s="21"/>
      <c r="E73" s="21"/>
      <c r="F73" s="21"/>
      <c r="G73" s="21"/>
      <c r="H73" s="21"/>
      <c r="I73" s="21"/>
      <c r="J73" s="21"/>
      <c r="K73" s="21"/>
      <c r="L73" s="21"/>
      <c r="M73" s="14"/>
      <c r="N73" s="14"/>
    </row>
  </sheetData>
  <mergeCells count="2">
    <mergeCell ref="A1:N1"/>
    <mergeCell ref="C73:L73"/>
  </mergeCells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lvazquez</cp:lastModifiedBy>
  <cp:lastPrinted>2017-08-25T18:47:22Z</cp:lastPrinted>
  <dcterms:created xsi:type="dcterms:W3CDTF">2017-08-21T23:40:29Z</dcterms:created>
  <dcterms:modified xsi:type="dcterms:W3CDTF">2018-02-07T17:42:10Z</dcterms:modified>
</cp:coreProperties>
</file>